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Minde\"/>
    </mc:Choice>
  </mc:AlternateContent>
  <xr:revisionPtr revIDLastSave="0" documentId="13_ncr:1_{F358F025-1F19-458E-98CB-267973C47CFF}" xr6:coauthVersionLast="47" xr6:coauthVersionMax="47" xr10:uidLastSave="{00000000-0000-0000-0000-000000000000}"/>
  <bookViews>
    <workbookView xWindow="-120" yWindow="-120" windowWidth="20730" windowHeight="11160" xr2:uid="{0DF25A55-F9A1-4AA5-BFD4-8A6A0A55F02B}"/>
  </bookViews>
  <sheets>
    <sheet name="Plan pobytów" sheetId="2" r:id="rId1"/>
  </sheets>
  <definedNames>
    <definedName name="_xlnm.Print_Area" localSheetId="0">'Plan pobytów'!$A$1:$R$40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I22" i="2"/>
  <c r="J22" i="2"/>
  <c r="K22" i="2"/>
  <c r="L22" i="2"/>
  <c r="M22" i="2"/>
  <c r="N22" i="2"/>
  <c r="O22" i="2"/>
  <c r="P22" i="2"/>
  <c r="Q22" i="2"/>
  <c r="R22" i="2"/>
  <c r="B11" i="2"/>
  <c r="B12" i="2"/>
  <c r="B13" i="2"/>
  <c r="B14" i="2"/>
  <c r="B15" i="2"/>
  <c r="B16" i="2"/>
  <c r="B17" i="2"/>
  <c r="B18" i="2"/>
  <c r="B19" i="2"/>
  <c r="B20" i="2"/>
  <c r="B21" i="2"/>
  <c r="B10" i="2"/>
  <c r="R11" i="2"/>
  <c r="R12" i="2"/>
  <c r="R13" i="2"/>
  <c r="R14" i="2"/>
  <c r="R15" i="2"/>
  <c r="R16" i="2"/>
  <c r="R17" i="2"/>
  <c r="R18" i="2"/>
  <c r="R19" i="2"/>
  <c r="R20" i="2"/>
  <c r="R21" i="2"/>
  <c r="R10" i="2"/>
  <c r="B38" i="2"/>
  <c r="K11" i="2"/>
  <c r="K12" i="2"/>
  <c r="K13" i="2"/>
  <c r="K14" i="2"/>
  <c r="K15" i="2"/>
  <c r="K16" i="2"/>
  <c r="K17" i="2"/>
  <c r="K18" i="2"/>
  <c r="K19" i="2"/>
  <c r="K20" i="2"/>
  <c r="K21" i="2"/>
  <c r="K10" i="2"/>
  <c r="N11" i="2"/>
  <c r="N12" i="2"/>
  <c r="N13" i="2"/>
  <c r="N14" i="2"/>
  <c r="N15" i="2"/>
  <c r="N16" i="2"/>
  <c r="N17" i="2"/>
  <c r="N18" i="2"/>
  <c r="N19" i="2"/>
  <c r="N20" i="2"/>
  <c r="N21" i="2"/>
  <c r="N10" i="2"/>
  <c r="H10" i="2"/>
  <c r="O10" i="2" s="1"/>
  <c r="B22" i="2"/>
  <c r="E22" i="2"/>
  <c r="D22" i="2"/>
  <c r="C22" i="2"/>
  <c r="S21" i="2"/>
  <c r="H21" i="2"/>
  <c r="O21" i="2" s="1"/>
  <c r="S20" i="2"/>
  <c r="H20" i="2"/>
  <c r="O20" i="2" s="1"/>
  <c r="S19" i="2"/>
  <c r="H19" i="2"/>
  <c r="O19" i="2" s="1"/>
  <c r="S18" i="2"/>
  <c r="H18" i="2"/>
  <c r="O18" i="2" s="1"/>
  <c r="S17" i="2"/>
  <c r="H17" i="2"/>
  <c r="O17" i="2" s="1"/>
  <c r="S16" i="2"/>
  <c r="H16" i="2"/>
  <c r="O16" i="2" s="1"/>
  <c r="S15" i="2"/>
  <c r="H15" i="2"/>
  <c r="O15" i="2" s="1"/>
  <c r="S14" i="2"/>
  <c r="H14" i="2"/>
  <c r="O14" i="2" s="1"/>
  <c r="S13" i="2"/>
  <c r="H13" i="2"/>
  <c r="O13" i="2" s="1"/>
  <c r="S12" i="2"/>
  <c r="H12" i="2"/>
  <c r="O12" i="2" s="1"/>
  <c r="S11" i="2"/>
  <c r="H11" i="2"/>
  <c r="O11" i="2" s="1"/>
  <c r="S10" i="2"/>
  <c r="S22" i="2" s="1"/>
  <c r="M9" i="2"/>
  <c r="J9" i="2"/>
  <c r="E6" i="2"/>
  <c r="P11" i="2" l="1"/>
  <c r="Q11" i="2" s="1"/>
  <c r="T11" i="2"/>
  <c r="U11" i="2" s="1"/>
  <c r="P12" i="2"/>
  <c r="Q12" i="2" s="1"/>
  <c r="T12" i="2"/>
  <c r="U12" i="2" s="1"/>
  <c r="P13" i="2"/>
  <c r="Q13" i="2" s="1"/>
  <c r="T13" i="2"/>
  <c r="U13" i="2" s="1"/>
  <c r="P14" i="2"/>
  <c r="Q14" i="2" s="1"/>
  <c r="T14" i="2"/>
  <c r="U14" i="2" s="1"/>
  <c r="P15" i="2"/>
  <c r="Q15" i="2" s="1"/>
  <c r="T15" i="2"/>
  <c r="U15" i="2" s="1"/>
  <c r="P16" i="2"/>
  <c r="Q16" i="2" s="1"/>
  <c r="T16" i="2"/>
  <c r="U16" i="2" s="1"/>
  <c r="P17" i="2"/>
  <c r="Q17" i="2" s="1"/>
  <c r="T17" i="2"/>
  <c r="U17" i="2" s="1"/>
  <c r="P18" i="2"/>
  <c r="Q18" i="2" s="1"/>
  <c r="T18" i="2"/>
  <c r="U18" i="2" s="1"/>
  <c r="P19" i="2"/>
  <c r="Q19" i="2" s="1"/>
  <c r="T19" i="2"/>
  <c r="U19" i="2" s="1"/>
  <c r="P20" i="2"/>
  <c r="Q20" i="2" s="1"/>
  <c r="T20" i="2"/>
  <c r="U20" i="2" s="1"/>
  <c r="P21" i="2"/>
  <c r="Q21" i="2" s="1"/>
  <c r="T21" i="2"/>
  <c r="U21" i="2" s="1"/>
  <c r="I10" i="2"/>
  <c r="L10" i="2"/>
  <c r="I11" i="2"/>
  <c r="J11" i="2" s="1"/>
  <c r="F11" i="2" s="1"/>
  <c r="L11" i="2"/>
  <c r="M11" i="2" s="1"/>
  <c r="G11" i="2" s="1"/>
  <c r="I12" i="2"/>
  <c r="J12" i="2" s="1"/>
  <c r="F12" i="2" s="1"/>
  <c r="L12" i="2"/>
  <c r="M12" i="2" s="1"/>
  <c r="G12" i="2" s="1"/>
  <c r="I13" i="2"/>
  <c r="J13" i="2" s="1"/>
  <c r="F13" i="2" s="1"/>
  <c r="L13" i="2"/>
  <c r="M13" i="2" s="1"/>
  <c r="G13" i="2" s="1"/>
  <c r="I14" i="2"/>
  <c r="J14" i="2" s="1"/>
  <c r="F14" i="2" s="1"/>
  <c r="L14" i="2"/>
  <c r="M14" i="2" s="1"/>
  <c r="G14" i="2" s="1"/>
  <c r="I15" i="2"/>
  <c r="J15" i="2" s="1"/>
  <c r="F15" i="2" s="1"/>
  <c r="L15" i="2"/>
  <c r="M15" i="2" s="1"/>
  <c r="G15" i="2" s="1"/>
  <c r="I16" i="2"/>
  <c r="J16" i="2" s="1"/>
  <c r="F16" i="2" s="1"/>
  <c r="L16" i="2"/>
  <c r="M16" i="2" s="1"/>
  <c r="G16" i="2" s="1"/>
  <c r="I17" i="2"/>
  <c r="J17" i="2" s="1"/>
  <c r="F17" i="2" s="1"/>
  <c r="L17" i="2"/>
  <c r="M17" i="2" s="1"/>
  <c r="G17" i="2" s="1"/>
  <c r="I18" i="2"/>
  <c r="J18" i="2" s="1"/>
  <c r="F18" i="2" s="1"/>
  <c r="L18" i="2"/>
  <c r="M18" i="2" s="1"/>
  <c r="G18" i="2" s="1"/>
  <c r="I19" i="2"/>
  <c r="J19" i="2" s="1"/>
  <c r="F19" i="2" s="1"/>
  <c r="L19" i="2"/>
  <c r="M19" i="2" s="1"/>
  <c r="G19" i="2" s="1"/>
  <c r="I20" i="2"/>
  <c r="J20" i="2" s="1"/>
  <c r="F20" i="2" s="1"/>
  <c r="L20" i="2"/>
  <c r="M20" i="2" s="1"/>
  <c r="G20" i="2" s="1"/>
  <c r="I21" i="2"/>
  <c r="J21" i="2" s="1"/>
  <c r="F21" i="2" s="1"/>
  <c r="L21" i="2"/>
  <c r="M21" i="2" s="1"/>
  <c r="G21" i="2" s="1"/>
  <c r="T10" i="2" l="1"/>
  <c r="T22" i="2" s="1"/>
  <c r="P10" i="2"/>
  <c r="M10" i="2"/>
  <c r="J10" i="2"/>
  <c r="Q10" i="2" l="1"/>
  <c r="D32" i="2" s="1"/>
  <c r="U10" i="2"/>
  <c r="E32" i="2" s="1"/>
  <c r="F10" i="2"/>
  <c r="D26" i="2" s="1"/>
  <c r="G10" i="2"/>
  <c r="E26" i="2" s="1"/>
  <c r="E37" i="2" l="1"/>
  <c r="D37" i="2"/>
  <c r="U25" i="2"/>
  <c r="U22" i="2"/>
  <c r="G22" i="2"/>
  <c r="F22" i="2"/>
</calcChain>
</file>

<file path=xl/sharedStrings.xml><?xml version="1.0" encoding="utf-8"?>
<sst xmlns="http://schemas.openxmlformats.org/spreadsheetml/2006/main" count="53" uniqueCount="27">
  <si>
    <t>Ilość apartamentów</t>
  </si>
  <si>
    <t>Prowizja Hoteli Polskich</t>
  </si>
  <si>
    <t>styczeń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</si>
  <si>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</si>
  <si>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</si>
  <si>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</si>
  <si>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</si>
  <si>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</si>
  <si>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</si>
  <si>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</si>
  <si>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</si>
  <si>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</si>
  <si>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</si>
  <si>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</si>
  <si>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MIESIĄC</t>
  </si>
  <si>
    <t>ŚREDNIE OBŁOŻENIE</t>
  </si>
  <si>
    <t>OD</t>
  </si>
  <si>
    <t>DO</t>
  </si>
  <si>
    <t>ŚREDNIO MIESIĘCZNA CENA ZA DOBĘ - POMNIEJSZONA O KOSZTY SPRZĄTANIA</t>
  </si>
  <si>
    <t>Prowizja dla właściciela</t>
  </si>
  <si>
    <t>PLANOWANY ROCZNY PRZYCHÓD DLA WŁAŚCICIELA NETTO</t>
  </si>
  <si>
    <t>PLANOWANY ROCZNY PRZYCHÓD DLA WŁAŚCICIELA NETTO PO UWZGLĘDNIENIU POBYTÓW WŁAŚCICIELSKICH</t>
  </si>
  <si>
    <t>RÓŻNICA W SKALI ROKU</t>
  </si>
  <si>
    <t>RAZEM</t>
  </si>
  <si>
    <t>PLANOWANE POBYTY WŁAŚCICIELSKIE DNI W MIESIĄCU</t>
  </si>
  <si>
    <t>DO WYPŁATY DLA WŁAŚCICIELA (netto) bez pobytów właścicielskich</t>
  </si>
  <si>
    <t>DO WYPŁATY DLA WŁAŚCICIELA (netto) po uwzględnieniu pobytów właścicielskich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</si>
</sst>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zł&quot;;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&quot;zł&quot;_-;\-* #,##0\ &quot;zł&quot;_-;_-* &quot;-&quot;??\ &quot;zł&quot;_-;_-@_-"/>
    <numFmt numFmtId="165" formatCode="_-* #,##0_-;\-* #,##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2" applyFont="1"/>
    <xf numFmtId="164" fontId="0" fillId="0" borderId="0" xfId="1" applyNumberFormat="1" applyFont="1"/>
    <xf numFmtId="9" fontId="0" fillId="0" borderId="0" xfId="0" applyNumberFormat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9" fontId="2" fillId="2" borderId="0" xfId="2" applyFont="1" applyFill="1"/>
    <xf numFmtId="164" fontId="2" fillId="2" borderId="0" xfId="1" applyNumberFormat="1" applyFont="1" applyFill="1"/>
    <xf numFmtId="0" fontId="0" fillId="3" borderId="0" xfId="0" applyFill="1" applyAlignment="1">
      <alignment horizontal="center" vertical="center"/>
    </xf>
    <xf numFmtId="9" fontId="0" fillId="3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165" fontId="0" fillId="0" borderId="0" xfId="3" applyNumberFormat="1" applyFont="1" applyAlignment="1">
      <alignment horizontal="center" vertical="top"/>
    </xf>
    <xf numFmtId="165" fontId="2" fillId="2" borderId="0" xfId="3" applyNumberFormat="1" applyFont="1" applyFill="1" applyAlignment="1">
      <alignment horizontal="center" vertical="top"/>
    </xf>
    <xf numFmtId="164" fontId="0" fillId="0" borderId="0" xfId="1" applyNumberFormat="1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4" borderId="0" xfId="0" applyFill="1" applyAlignment="1">
      <alignment horizontal="center" vertical="center"/>
    </xf>
    <xf numFmtId="9" fontId="0" fillId="4" borderId="0" xfId="0" applyNumberFormat="1" applyFill="1" applyAlignment="1">
      <alignment horizontal="center"/>
    </xf>
    <xf numFmtId="5" fontId="2" fillId="5" borderId="0" xfId="0" applyNumberFormat="1" applyFont="1" applyFill="1"/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845185</xdr:colOff>
      <xdr:row>2</xdr:row>
      <xdr:rowOff>67310</xdr:rowOff>
    </xdr:to>
    <xdr:pic>
      <xdr:nvPicPr>
        <xdr:cNvPr id="2" name="Obraz 1" descr="Home - Grupa Hotele Polskie - najszybciej rozwijająca się sieć hoteli w  Polsce">
          <a:extLst>
            <a:ext uri="{FF2B5EF4-FFF2-40B4-BE49-F238E27FC236}">
              <a16:creationId xmlns:a16="http://schemas.microsoft.com/office/drawing/2014/main" id="{F65BE526-545A-467D-964D-3908479BE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702435" cy="343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26EF1-7B26-4C9A-86C8-900BBEAF1E9E}">
  <dimension ref="A5:U38"/>
  <sheetViews>
    <sheetView tabSelected="1" view="pageBreakPreview" zoomScale="60" zoomScaleNormal="100" workbookViewId="0">
      <selection activeCell="D40" sqref="D40"/>
    </sheetView>
  </sheetViews>
  <sheetFormatPr defaultRowHeight="15" x14ac:dyDescent="0.25"/>
  <cols>
    <col min="1" max="1" width="14.140625" customWidth="1"/>
    <col min="2" max="2" width="16.42578125" customWidth="1"/>
    <col min="3" max="3" width="10.7109375" customWidth="1"/>
    <col min="4" max="4" width="13.85546875" customWidth="1"/>
    <col min="5" max="5" width="14.5703125" customWidth="1"/>
    <col min="6" max="6" width="11.140625" customWidth="1"/>
    <col min="7" max="7" width="9.7109375" customWidth="1"/>
    <col min="8" max="8" width="9.7109375" hidden="1" customWidth="1"/>
    <col min="9" max="9" width="9.5703125" hidden="1" customWidth="1"/>
    <col min="10" max="10" width="9.85546875" hidden="1" customWidth="1"/>
    <col min="11" max="11" width="9.7109375" hidden="1" customWidth="1"/>
    <col min="12" max="12" width="9.85546875" hidden="1" customWidth="1"/>
    <col min="13" max="13" width="10.28515625" hidden="1" customWidth="1"/>
    <col min="14" max="14" width="10.140625" hidden="1" customWidth="1"/>
    <col min="15" max="16" width="9.28515625" hidden="1" customWidth="1"/>
    <col min="17" max="17" width="11.42578125" customWidth="1"/>
    <col min="18" max="18" width="13" customWidth="1"/>
    <col min="19" max="19" width="9.28515625" hidden="1" customWidth="1"/>
    <col min="20" max="20" width="10.28515625" hidden="1" customWidth="1"/>
    <col min="21" max="21" width="9.7109375" hidden="1" customWidth="1"/>
  </cols>
  <sheetData>
    <row r="5" spans="1:21" ht="30" x14ac:dyDescent="0.25">
      <c r="A5" s="2" t="s">
        <v>0</v>
      </c>
      <c r="B5" s="2"/>
      <c r="C5" s="2"/>
      <c r="D5" s="2" t="s">
        <v>19</v>
      </c>
      <c r="E5" s="2" t="s">
        <v>1</v>
      </c>
      <c r="G5" s="1"/>
      <c r="I5" s="1"/>
    </row>
    <row r="6" spans="1:21" x14ac:dyDescent="0.25">
      <c r="A6" s="3">
        <v>1</v>
      </c>
      <c r="B6" s="3"/>
      <c r="C6" s="3"/>
      <c r="D6" s="6">
        <v>0.75</v>
      </c>
      <c r="E6" s="6">
        <f>100%-D6</f>
        <v>0.25</v>
      </c>
      <c r="H6" s="3"/>
    </row>
    <row r="8" spans="1:21" ht="60" customHeight="1" x14ac:dyDescent="0.25">
      <c r="A8" s="9" t="s">
        <v>14</v>
      </c>
      <c r="B8" s="8" t="s">
        <v>24</v>
      </c>
      <c r="C8" s="8" t="s">
        <v>15</v>
      </c>
      <c r="D8" s="21" t="s">
        <v>18</v>
      </c>
      <c r="E8" s="21"/>
      <c r="F8" s="21" t="s">
        <v>25</v>
      </c>
      <c r="G8" s="21"/>
      <c r="H8" s="3"/>
      <c r="N8" s="3"/>
      <c r="Q8" s="21" t="s">
        <v>26</v>
      </c>
      <c r="R8" s="21"/>
    </row>
    <row r="9" spans="1:21" x14ac:dyDescent="0.25">
      <c r="A9" s="3"/>
      <c r="B9" s="18"/>
      <c r="C9" s="3" t="s">
        <v>16</v>
      </c>
      <c r="D9" s="3" t="s">
        <v>16</v>
      </c>
      <c r="E9" s="3" t="s">
        <v>17</v>
      </c>
      <c r="F9" s="3" t="s">
        <v>16</v>
      </c>
      <c r="G9" s="3" t="s">
        <v>17</v>
      </c>
      <c r="H9" s="3"/>
      <c r="I9" s="10">
        <v>0.19</v>
      </c>
      <c r="J9" s="10">
        <f>D6</f>
        <v>0.75</v>
      </c>
      <c r="K9" s="3"/>
      <c r="L9" s="10">
        <v>0.19</v>
      </c>
      <c r="M9" s="10">
        <f>D6</f>
        <v>0.75</v>
      </c>
      <c r="N9" s="14"/>
      <c r="O9" s="15">
        <v>0.19</v>
      </c>
      <c r="P9" s="15">
        <v>0.75</v>
      </c>
      <c r="Q9" s="25" t="s">
        <v>16</v>
      </c>
      <c r="R9" s="24" t="s">
        <v>17</v>
      </c>
      <c r="S9" s="15">
        <v>0.19</v>
      </c>
      <c r="T9" s="15">
        <v>0.75</v>
      </c>
    </row>
    <row r="10" spans="1:21" x14ac:dyDescent="0.25">
      <c r="A10" t="s">
        <v>2</v>
      </c>
      <c r="B10" s="18">
        <f>B26</f>
        <v>0</v>
      </c>
      <c r="C10" s="4">
        <v>0.4</v>
      </c>
      <c r="D10" s="20">
        <v>175</v>
      </c>
      <c r="E10" s="20">
        <v>205</v>
      </c>
      <c r="F10" s="5">
        <f>J10*J$9</f>
        <v>1318.2750000000001</v>
      </c>
      <c r="G10" s="5">
        <f>M10*M$9</f>
        <v>1544.2649999999999</v>
      </c>
      <c r="H10" s="11">
        <f t="shared" ref="H10:H21" si="0">(((D10*31)*C10))*A$6</f>
        <v>2170</v>
      </c>
      <c r="I10" s="11">
        <f t="shared" ref="I10:I21" si="1">(H10*I$9)*A$6</f>
        <v>412.3</v>
      </c>
      <c r="J10" s="11">
        <f>H10-I10</f>
        <v>1757.7</v>
      </c>
      <c r="K10" s="11">
        <f>(((E10*31)*C10))*A$6</f>
        <v>2542</v>
      </c>
      <c r="L10" s="11">
        <f t="shared" ref="L10:L21" si="2">(K10*L$9)*A$6</f>
        <v>482.98</v>
      </c>
      <c r="M10" s="11">
        <f>K10-L10</f>
        <v>2059.02</v>
      </c>
      <c r="N10" s="16">
        <f t="shared" ref="N10:N21" si="3">(((D10*(31-B10))*C10))*A$6</f>
        <v>2170</v>
      </c>
      <c r="O10" s="16">
        <f t="shared" ref="O10:O21" si="4">(H10*I$9)*A$6</f>
        <v>412.3</v>
      </c>
      <c r="P10" s="16">
        <f>N10-O10</f>
        <v>1757.7</v>
      </c>
      <c r="Q10" s="17">
        <f>P10*P$9</f>
        <v>1318.2750000000001</v>
      </c>
      <c r="R10" s="17">
        <f>(((E10*(31-B10))*C10))*A$6</f>
        <v>2542</v>
      </c>
      <c r="S10" s="16">
        <f t="shared" ref="S10:S21" si="5">(K10*L$9)*A$6</f>
        <v>482.98</v>
      </c>
      <c r="T10" s="16">
        <f>R10-S10</f>
        <v>2059.02</v>
      </c>
      <c r="U10" s="11">
        <f>T10*T$9</f>
        <v>1544.2649999999999</v>
      </c>
    </row>
    <row r="11" spans="1:21" x14ac:dyDescent="0.25">
      <c r="A11" t="s">
        <v>3</v>
      </c>
      <c r="B11" s="18">
        <f>B27</f>
        <v>0</v>
      </c>
      <c r="C11" s="4">
        <v>0.4</v>
      </c>
      <c r="D11" s="20">
        <v>185</v>
      </c>
      <c r="E11" s="20">
        <v>205</v>
      </c>
      <c r="F11" s="5">
        <f t="shared" ref="F11:F21" si="6">J11*J$9</f>
        <v>1393.605</v>
      </c>
      <c r="G11" s="5">
        <f t="shared" ref="G11:G21" si="7">M11*M$9</f>
        <v>1544.2649999999999</v>
      </c>
      <c r="H11" s="11">
        <f t="shared" si="0"/>
        <v>2294</v>
      </c>
      <c r="I11" s="11">
        <f t="shared" si="1"/>
        <v>435.86</v>
      </c>
      <c r="J11" s="11">
        <f t="shared" ref="J11:J21" si="8">H11-I11</f>
        <v>1858.1399999999999</v>
      </c>
      <c r="K11" s="11">
        <f t="shared" ref="K11:K21" si="9">(((E11*31)*C11))*A$6</f>
        <v>2542</v>
      </c>
      <c r="L11" s="11">
        <f t="shared" si="2"/>
        <v>482.98</v>
      </c>
      <c r="M11" s="11">
        <f t="shared" ref="M11:M21" si="10">K11-L11</f>
        <v>2059.02</v>
      </c>
      <c r="N11" s="16">
        <f t="shared" si="3"/>
        <v>2294</v>
      </c>
      <c r="O11" s="16">
        <f t="shared" si="4"/>
        <v>435.86</v>
      </c>
      <c r="P11" s="16">
        <f t="shared" ref="P11:P21" si="11">N11-O11</f>
        <v>1858.1399999999999</v>
      </c>
      <c r="Q11" s="17">
        <f t="shared" ref="Q11:Q21" si="12">P11*P$9</f>
        <v>1393.605</v>
      </c>
      <c r="R11" s="17">
        <f t="shared" ref="R11:R21" si="13">(((E11*(31-B11))*C11))*A$6</f>
        <v>2542</v>
      </c>
      <c r="S11" s="16">
        <f t="shared" si="5"/>
        <v>482.98</v>
      </c>
      <c r="T11" s="16">
        <f t="shared" ref="T11:T21" si="14">R11-S11</f>
        <v>2059.02</v>
      </c>
      <c r="U11" s="11">
        <f t="shared" ref="U11:U21" si="15">T11*T$9</f>
        <v>1544.2649999999999</v>
      </c>
    </row>
    <row r="12" spans="1:21" x14ac:dyDescent="0.25">
      <c r="A12" t="s">
        <v>4</v>
      </c>
      <c r="B12" s="18">
        <f>B28</f>
        <v>0</v>
      </c>
      <c r="C12" s="4">
        <v>0.4</v>
      </c>
      <c r="D12" s="20">
        <v>200</v>
      </c>
      <c r="E12" s="20">
        <v>240</v>
      </c>
      <c r="F12" s="5">
        <f t="shared" si="6"/>
        <v>1506.6</v>
      </c>
      <c r="G12" s="5">
        <f t="shared" si="7"/>
        <v>1807.92</v>
      </c>
      <c r="H12" s="11">
        <f t="shared" si="0"/>
        <v>2480</v>
      </c>
      <c r="I12" s="11">
        <f t="shared" si="1"/>
        <v>471.2</v>
      </c>
      <c r="J12" s="11">
        <f t="shared" si="8"/>
        <v>2008.8</v>
      </c>
      <c r="K12" s="11">
        <f t="shared" si="9"/>
        <v>2976</v>
      </c>
      <c r="L12" s="11">
        <f t="shared" si="2"/>
        <v>565.44000000000005</v>
      </c>
      <c r="M12" s="11">
        <f t="shared" si="10"/>
        <v>2410.56</v>
      </c>
      <c r="N12" s="16">
        <f t="shared" si="3"/>
        <v>2480</v>
      </c>
      <c r="O12" s="16">
        <f t="shared" si="4"/>
        <v>471.2</v>
      </c>
      <c r="P12" s="16">
        <f t="shared" si="11"/>
        <v>2008.8</v>
      </c>
      <c r="Q12" s="17">
        <f t="shared" si="12"/>
        <v>1506.6</v>
      </c>
      <c r="R12" s="17">
        <f t="shared" si="13"/>
        <v>2976</v>
      </c>
      <c r="S12" s="16">
        <f t="shared" si="5"/>
        <v>565.44000000000005</v>
      </c>
      <c r="T12" s="16">
        <f t="shared" si="14"/>
        <v>2410.56</v>
      </c>
      <c r="U12" s="11">
        <f t="shared" si="15"/>
        <v>1807.92</v>
      </c>
    </row>
    <row r="13" spans="1:21" x14ac:dyDescent="0.25">
      <c r="A13" t="s">
        <v>5</v>
      </c>
      <c r="B13" s="18">
        <f>B29</f>
        <v>0</v>
      </c>
      <c r="C13" s="4">
        <v>0.5</v>
      </c>
      <c r="D13" s="20">
        <v>205</v>
      </c>
      <c r="E13" s="20">
        <v>255</v>
      </c>
      <c r="F13" s="5">
        <f t="shared" si="6"/>
        <v>1930.3312500000002</v>
      </c>
      <c r="G13" s="5">
        <f t="shared" si="7"/>
        <v>2401.1437500000002</v>
      </c>
      <c r="H13" s="11">
        <f t="shared" si="0"/>
        <v>3177.5</v>
      </c>
      <c r="I13" s="11">
        <f t="shared" si="1"/>
        <v>603.72500000000002</v>
      </c>
      <c r="J13" s="11">
        <f t="shared" si="8"/>
        <v>2573.7750000000001</v>
      </c>
      <c r="K13" s="11">
        <f t="shared" si="9"/>
        <v>3952.5</v>
      </c>
      <c r="L13" s="11">
        <f t="shared" si="2"/>
        <v>750.97500000000002</v>
      </c>
      <c r="M13" s="11">
        <f t="shared" si="10"/>
        <v>3201.5250000000001</v>
      </c>
      <c r="N13" s="16">
        <f t="shared" si="3"/>
        <v>3177.5</v>
      </c>
      <c r="O13" s="16">
        <f t="shared" si="4"/>
        <v>603.72500000000002</v>
      </c>
      <c r="P13" s="16">
        <f t="shared" si="11"/>
        <v>2573.7750000000001</v>
      </c>
      <c r="Q13" s="17">
        <f t="shared" si="12"/>
        <v>1930.3312500000002</v>
      </c>
      <c r="R13" s="17">
        <f t="shared" si="13"/>
        <v>3952.5</v>
      </c>
      <c r="S13" s="16">
        <f t="shared" si="5"/>
        <v>750.97500000000002</v>
      </c>
      <c r="T13" s="16">
        <f t="shared" si="14"/>
        <v>3201.5250000000001</v>
      </c>
      <c r="U13" s="11">
        <f t="shared" si="15"/>
        <v>2401.1437500000002</v>
      </c>
    </row>
    <row r="14" spans="1:21" x14ac:dyDescent="0.25">
      <c r="A14" t="s">
        <v>6</v>
      </c>
      <c r="B14" s="18">
        <f>B30</f>
        <v>8</v>
      </c>
      <c r="C14" s="4">
        <v>0.65</v>
      </c>
      <c r="D14" s="20">
        <v>230</v>
      </c>
      <c r="E14" s="20">
        <v>280</v>
      </c>
      <c r="F14" s="5">
        <f t="shared" si="6"/>
        <v>2815.4587499999998</v>
      </c>
      <c r="G14" s="5">
        <f t="shared" si="7"/>
        <v>3427.5150000000003</v>
      </c>
      <c r="H14" s="11">
        <f t="shared" si="0"/>
        <v>4634.5</v>
      </c>
      <c r="I14" s="11">
        <f t="shared" si="1"/>
        <v>880.55500000000006</v>
      </c>
      <c r="J14" s="11">
        <f t="shared" si="8"/>
        <v>3753.9449999999997</v>
      </c>
      <c r="K14" s="11">
        <f t="shared" si="9"/>
        <v>5642</v>
      </c>
      <c r="L14" s="11">
        <f t="shared" si="2"/>
        <v>1071.98</v>
      </c>
      <c r="M14" s="11">
        <f t="shared" si="10"/>
        <v>4570.0200000000004</v>
      </c>
      <c r="N14" s="16">
        <f t="shared" si="3"/>
        <v>3438.5</v>
      </c>
      <c r="O14" s="16">
        <f t="shared" si="4"/>
        <v>880.55500000000006</v>
      </c>
      <c r="P14" s="16">
        <f t="shared" si="11"/>
        <v>2557.9449999999997</v>
      </c>
      <c r="Q14" s="17">
        <f t="shared" si="12"/>
        <v>1918.4587499999998</v>
      </c>
      <c r="R14" s="17">
        <f t="shared" si="13"/>
        <v>4186</v>
      </c>
      <c r="S14" s="16">
        <f t="shared" si="5"/>
        <v>1071.98</v>
      </c>
      <c r="T14" s="16">
        <f t="shared" si="14"/>
        <v>3114.02</v>
      </c>
      <c r="U14" s="11">
        <f t="shared" si="15"/>
        <v>2335.5149999999999</v>
      </c>
    </row>
    <row r="15" spans="1:21" x14ac:dyDescent="0.25">
      <c r="A15" t="s">
        <v>7</v>
      </c>
      <c r="B15" s="18">
        <f>B31</f>
        <v>5</v>
      </c>
      <c r="C15" s="4">
        <v>0.8</v>
      </c>
      <c r="D15" s="20">
        <v>290</v>
      </c>
      <c r="E15" s="20">
        <v>320</v>
      </c>
      <c r="F15" s="5">
        <f t="shared" si="6"/>
        <v>4369.1400000000003</v>
      </c>
      <c r="G15" s="5">
        <f t="shared" si="7"/>
        <v>4821.12</v>
      </c>
      <c r="H15" s="11">
        <f t="shared" si="0"/>
        <v>7192</v>
      </c>
      <c r="I15" s="11">
        <f t="shared" si="1"/>
        <v>1366.48</v>
      </c>
      <c r="J15" s="11">
        <f t="shared" si="8"/>
        <v>5825.52</v>
      </c>
      <c r="K15" s="11">
        <f t="shared" si="9"/>
        <v>7936</v>
      </c>
      <c r="L15" s="11">
        <f t="shared" si="2"/>
        <v>1507.84</v>
      </c>
      <c r="M15" s="11">
        <f t="shared" si="10"/>
        <v>6428.16</v>
      </c>
      <c r="N15" s="16">
        <f t="shared" si="3"/>
        <v>6032</v>
      </c>
      <c r="O15" s="16">
        <f t="shared" si="4"/>
        <v>1366.48</v>
      </c>
      <c r="P15" s="16">
        <f t="shared" si="11"/>
        <v>4665.5200000000004</v>
      </c>
      <c r="Q15" s="17">
        <f t="shared" si="12"/>
        <v>3499.1400000000003</v>
      </c>
      <c r="R15" s="17">
        <f t="shared" si="13"/>
        <v>6656</v>
      </c>
      <c r="S15" s="16">
        <f t="shared" si="5"/>
        <v>1507.84</v>
      </c>
      <c r="T15" s="16">
        <f t="shared" si="14"/>
        <v>5148.16</v>
      </c>
      <c r="U15" s="11">
        <f t="shared" si="15"/>
        <v>3861.12</v>
      </c>
    </row>
    <row r="16" spans="1:21" x14ac:dyDescent="0.25">
      <c r="A16" t="s">
        <v>8</v>
      </c>
      <c r="B16" s="18">
        <f>B32</f>
        <v>4</v>
      </c>
      <c r="C16" s="4">
        <v>0.9</v>
      </c>
      <c r="D16" s="20">
        <v>390</v>
      </c>
      <c r="E16" s="20">
        <v>440</v>
      </c>
      <c r="F16" s="5">
        <f t="shared" si="6"/>
        <v>6610.2075000000004</v>
      </c>
      <c r="G16" s="5">
        <f t="shared" si="7"/>
        <v>7457.67</v>
      </c>
      <c r="H16" s="11">
        <f t="shared" si="0"/>
        <v>10881</v>
      </c>
      <c r="I16" s="11">
        <f t="shared" si="1"/>
        <v>2067.39</v>
      </c>
      <c r="J16" s="11">
        <f t="shared" si="8"/>
        <v>8813.61</v>
      </c>
      <c r="K16" s="11">
        <f t="shared" si="9"/>
        <v>12276</v>
      </c>
      <c r="L16" s="11">
        <f t="shared" si="2"/>
        <v>2332.44</v>
      </c>
      <c r="M16" s="11">
        <f t="shared" si="10"/>
        <v>9943.56</v>
      </c>
      <c r="N16" s="16">
        <f t="shared" si="3"/>
        <v>9477</v>
      </c>
      <c r="O16" s="16">
        <f t="shared" si="4"/>
        <v>2067.39</v>
      </c>
      <c r="P16" s="16">
        <f t="shared" si="11"/>
        <v>7409.6100000000006</v>
      </c>
      <c r="Q16" s="17">
        <f t="shared" si="12"/>
        <v>5557.2075000000004</v>
      </c>
      <c r="R16" s="17">
        <f t="shared" si="13"/>
        <v>10692</v>
      </c>
      <c r="S16" s="16">
        <f t="shared" si="5"/>
        <v>2332.44</v>
      </c>
      <c r="T16" s="16">
        <f t="shared" si="14"/>
        <v>8359.56</v>
      </c>
      <c r="U16" s="11">
        <f t="shared" si="15"/>
        <v>6269.67</v>
      </c>
    </row>
    <row r="17" spans="1:21" x14ac:dyDescent="0.25">
      <c r="A17" t="s">
        <v>9</v>
      </c>
      <c r="B17" s="18">
        <f>B33</f>
        <v>8</v>
      </c>
      <c r="C17" s="4">
        <v>0.9</v>
      </c>
      <c r="D17" s="20">
        <v>395</v>
      </c>
      <c r="E17" s="20">
        <v>445</v>
      </c>
      <c r="F17" s="5">
        <f t="shared" si="6"/>
        <v>6694.9537499999997</v>
      </c>
      <c r="G17" s="5">
        <f t="shared" si="7"/>
        <v>7542.4162500000002</v>
      </c>
      <c r="H17" s="11">
        <f t="shared" si="0"/>
        <v>11020.5</v>
      </c>
      <c r="I17" s="11">
        <f t="shared" si="1"/>
        <v>2093.895</v>
      </c>
      <c r="J17" s="11">
        <f t="shared" si="8"/>
        <v>8926.6049999999996</v>
      </c>
      <c r="K17" s="11">
        <f t="shared" si="9"/>
        <v>12415.5</v>
      </c>
      <c r="L17" s="11">
        <f t="shared" si="2"/>
        <v>2358.9450000000002</v>
      </c>
      <c r="M17" s="11">
        <f t="shared" si="10"/>
        <v>10056.555</v>
      </c>
      <c r="N17" s="16">
        <f t="shared" si="3"/>
        <v>8176.5</v>
      </c>
      <c r="O17" s="16">
        <f t="shared" si="4"/>
        <v>2093.895</v>
      </c>
      <c r="P17" s="16">
        <f t="shared" si="11"/>
        <v>6082.6049999999996</v>
      </c>
      <c r="Q17" s="17">
        <f t="shared" si="12"/>
        <v>4561.9537499999997</v>
      </c>
      <c r="R17" s="17">
        <f t="shared" si="13"/>
        <v>9211.5</v>
      </c>
      <c r="S17" s="16">
        <f t="shared" si="5"/>
        <v>2358.9450000000002</v>
      </c>
      <c r="T17" s="16">
        <f t="shared" si="14"/>
        <v>6852.5550000000003</v>
      </c>
      <c r="U17" s="11">
        <f t="shared" si="15"/>
        <v>5139.4162500000002</v>
      </c>
    </row>
    <row r="18" spans="1:21" x14ac:dyDescent="0.25">
      <c r="A18" t="s">
        <v>10</v>
      </c>
      <c r="B18" s="18">
        <f>B34</f>
        <v>9</v>
      </c>
      <c r="C18" s="4">
        <v>0.8</v>
      </c>
      <c r="D18" s="20">
        <v>275</v>
      </c>
      <c r="E18" s="20">
        <v>300</v>
      </c>
      <c r="F18" s="5">
        <f t="shared" si="6"/>
        <v>4143.1499999999996</v>
      </c>
      <c r="G18" s="5">
        <f t="shared" si="7"/>
        <v>4519.7999999999993</v>
      </c>
      <c r="H18" s="11">
        <f t="shared" si="0"/>
        <v>6820</v>
      </c>
      <c r="I18" s="11">
        <f t="shared" si="1"/>
        <v>1295.8</v>
      </c>
      <c r="J18" s="11">
        <f t="shared" si="8"/>
        <v>5524.2</v>
      </c>
      <c r="K18" s="11">
        <f t="shared" si="9"/>
        <v>7440</v>
      </c>
      <c r="L18" s="11">
        <f t="shared" si="2"/>
        <v>1413.6</v>
      </c>
      <c r="M18" s="11">
        <f t="shared" si="10"/>
        <v>6026.4</v>
      </c>
      <c r="N18" s="16">
        <f t="shared" si="3"/>
        <v>4840</v>
      </c>
      <c r="O18" s="16">
        <f t="shared" si="4"/>
        <v>1295.8</v>
      </c>
      <c r="P18" s="16">
        <f t="shared" si="11"/>
        <v>3544.2</v>
      </c>
      <c r="Q18" s="17">
        <f t="shared" si="12"/>
        <v>2658.1499999999996</v>
      </c>
      <c r="R18" s="17">
        <f t="shared" si="13"/>
        <v>5280</v>
      </c>
      <c r="S18" s="16">
        <f t="shared" si="5"/>
        <v>1413.6</v>
      </c>
      <c r="T18" s="16">
        <f t="shared" si="14"/>
        <v>3866.4</v>
      </c>
      <c r="U18" s="11">
        <f t="shared" si="15"/>
        <v>2899.8</v>
      </c>
    </row>
    <row r="19" spans="1:21" x14ac:dyDescent="0.25">
      <c r="A19" t="s">
        <v>11</v>
      </c>
      <c r="B19" s="18">
        <f>B35</f>
        <v>11</v>
      </c>
      <c r="C19" s="4">
        <v>0.6</v>
      </c>
      <c r="D19" s="20">
        <v>190</v>
      </c>
      <c r="E19" s="20">
        <v>215</v>
      </c>
      <c r="F19" s="5">
        <f t="shared" si="6"/>
        <v>2146.9049999999997</v>
      </c>
      <c r="G19" s="5">
        <f t="shared" si="7"/>
        <v>2429.3924999999999</v>
      </c>
      <c r="H19" s="11">
        <f t="shared" si="0"/>
        <v>3534</v>
      </c>
      <c r="I19" s="11">
        <f t="shared" si="1"/>
        <v>671.46</v>
      </c>
      <c r="J19" s="11">
        <f t="shared" si="8"/>
        <v>2862.54</v>
      </c>
      <c r="K19" s="11">
        <f t="shared" si="9"/>
        <v>3999</v>
      </c>
      <c r="L19" s="11">
        <f t="shared" si="2"/>
        <v>759.81000000000006</v>
      </c>
      <c r="M19" s="11">
        <f t="shared" si="10"/>
        <v>3239.19</v>
      </c>
      <c r="N19" s="16">
        <f t="shared" si="3"/>
        <v>2280</v>
      </c>
      <c r="O19" s="16">
        <f t="shared" si="4"/>
        <v>671.46</v>
      </c>
      <c r="P19" s="16">
        <f t="shared" si="11"/>
        <v>1608.54</v>
      </c>
      <c r="Q19" s="17">
        <f t="shared" si="12"/>
        <v>1206.405</v>
      </c>
      <c r="R19" s="17">
        <f t="shared" si="13"/>
        <v>2580</v>
      </c>
      <c r="S19" s="16">
        <f t="shared" si="5"/>
        <v>759.81000000000006</v>
      </c>
      <c r="T19" s="16">
        <f t="shared" si="14"/>
        <v>1820.19</v>
      </c>
      <c r="U19" s="11">
        <f t="shared" si="15"/>
        <v>1365.1424999999999</v>
      </c>
    </row>
    <row r="20" spans="1:21" x14ac:dyDescent="0.25">
      <c r="A20" t="s">
        <v>12</v>
      </c>
      <c r="B20" s="18">
        <f>B36</f>
        <v>3</v>
      </c>
      <c r="C20" s="4">
        <v>0.4</v>
      </c>
      <c r="D20" s="20">
        <v>185</v>
      </c>
      <c r="E20" s="20">
        <v>195</v>
      </c>
      <c r="F20" s="5">
        <f t="shared" si="6"/>
        <v>1393.605</v>
      </c>
      <c r="G20" s="5">
        <f t="shared" si="7"/>
        <v>1468.9349999999999</v>
      </c>
      <c r="H20" s="11">
        <f t="shared" si="0"/>
        <v>2294</v>
      </c>
      <c r="I20" s="11">
        <f t="shared" si="1"/>
        <v>435.86</v>
      </c>
      <c r="J20" s="11">
        <f t="shared" si="8"/>
        <v>1858.1399999999999</v>
      </c>
      <c r="K20" s="11">
        <f t="shared" si="9"/>
        <v>2418</v>
      </c>
      <c r="L20" s="11">
        <f t="shared" si="2"/>
        <v>459.42</v>
      </c>
      <c r="M20" s="11">
        <f t="shared" si="10"/>
        <v>1958.58</v>
      </c>
      <c r="N20" s="16">
        <f t="shared" si="3"/>
        <v>2072</v>
      </c>
      <c r="O20" s="16">
        <f t="shared" si="4"/>
        <v>435.86</v>
      </c>
      <c r="P20" s="16">
        <f t="shared" si="11"/>
        <v>1636.1399999999999</v>
      </c>
      <c r="Q20" s="17">
        <f t="shared" si="12"/>
        <v>1227.105</v>
      </c>
      <c r="R20" s="17">
        <f t="shared" si="13"/>
        <v>2184</v>
      </c>
      <c r="S20" s="16">
        <f t="shared" si="5"/>
        <v>459.42</v>
      </c>
      <c r="T20" s="16">
        <f t="shared" si="14"/>
        <v>1724.58</v>
      </c>
      <c r="U20" s="11">
        <f t="shared" si="15"/>
        <v>1293.4349999999999</v>
      </c>
    </row>
    <row r="21" spans="1:21" x14ac:dyDescent="0.25">
      <c r="A21" t="s">
        <v>13</v>
      </c>
      <c r="B21" s="18">
        <f>B37</f>
        <v>0</v>
      </c>
      <c r="C21" s="4">
        <v>0.4</v>
      </c>
      <c r="D21" s="20">
        <v>200</v>
      </c>
      <c r="E21" s="20">
        <v>236</v>
      </c>
      <c r="F21" s="5">
        <f t="shared" si="6"/>
        <v>1506.6</v>
      </c>
      <c r="G21" s="5">
        <f t="shared" si="7"/>
        <v>1777.788</v>
      </c>
      <c r="H21" s="11">
        <f t="shared" si="0"/>
        <v>2480</v>
      </c>
      <c r="I21" s="11">
        <f t="shared" si="1"/>
        <v>471.2</v>
      </c>
      <c r="J21" s="11">
        <f t="shared" si="8"/>
        <v>2008.8</v>
      </c>
      <c r="K21" s="11">
        <f t="shared" si="9"/>
        <v>2926.4</v>
      </c>
      <c r="L21" s="11">
        <f t="shared" si="2"/>
        <v>556.01600000000008</v>
      </c>
      <c r="M21" s="11">
        <f t="shared" si="10"/>
        <v>2370.384</v>
      </c>
      <c r="N21" s="16">
        <f t="shared" si="3"/>
        <v>2480</v>
      </c>
      <c r="O21" s="16">
        <f t="shared" si="4"/>
        <v>471.2</v>
      </c>
      <c r="P21" s="16">
        <f t="shared" si="11"/>
        <v>2008.8</v>
      </c>
      <c r="Q21" s="17">
        <f t="shared" si="12"/>
        <v>1506.6</v>
      </c>
      <c r="R21" s="17">
        <f t="shared" si="13"/>
        <v>2926.4</v>
      </c>
      <c r="S21" s="16">
        <f t="shared" si="5"/>
        <v>556.01600000000008</v>
      </c>
      <c r="T21" s="16">
        <f t="shared" si="14"/>
        <v>2370.384</v>
      </c>
      <c r="U21" s="11">
        <f t="shared" si="15"/>
        <v>1777.788</v>
      </c>
    </row>
    <row r="22" spans="1:21" x14ac:dyDescent="0.25">
      <c r="A22" s="7" t="s">
        <v>23</v>
      </c>
      <c r="B22" s="19">
        <f>(B10+B11+B12+B13+B14+B15+B16+B17+B18+B19+B20+B21)</f>
        <v>48</v>
      </c>
      <c r="C22" s="12">
        <f>(C10+C11+C12+C13+C14+C15+C16+C17+C18+C19+C20+C21)/12</f>
        <v>0.59583333333333344</v>
      </c>
      <c r="D22" s="13">
        <f t="shared" ref="D22:R22" si="16">(D10+D11+D12+D13+D14+D15+D16+D17+D18+D19+D20+D21)/12</f>
        <v>243.33333333333334</v>
      </c>
      <c r="E22" s="13">
        <f t="shared" si="16"/>
        <v>278</v>
      </c>
      <c r="F22" s="13">
        <f t="shared" si="16"/>
        <v>2985.7359375000001</v>
      </c>
      <c r="G22" s="13">
        <f t="shared" si="16"/>
        <v>3395.1858750000006</v>
      </c>
      <c r="H22" s="13">
        <f t="shared" si="16"/>
        <v>4914.791666666667</v>
      </c>
      <c r="I22" s="13">
        <f t="shared" si="16"/>
        <v>933.81041666666681</v>
      </c>
      <c r="J22" s="13">
        <f t="shared" si="16"/>
        <v>3980.9812500000003</v>
      </c>
      <c r="K22" s="13">
        <f t="shared" si="16"/>
        <v>5588.7833333333328</v>
      </c>
      <c r="L22" s="13">
        <f t="shared" si="16"/>
        <v>1061.8688333333332</v>
      </c>
      <c r="M22" s="13">
        <f t="shared" si="16"/>
        <v>4526.9144999999999</v>
      </c>
      <c r="N22" s="13">
        <f t="shared" si="16"/>
        <v>4076.4583333333335</v>
      </c>
      <c r="O22" s="13">
        <f t="shared" si="16"/>
        <v>933.81041666666681</v>
      </c>
      <c r="P22" s="13">
        <f t="shared" si="16"/>
        <v>3142.6479166666668</v>
      </c>
      <c r="Q22" s="13">
        <f t="shared" si="16"/>
        <v>2356.9859375000001</v>
      </c>
      <c r="R22" s="13">
        <f t="shared" si="16"/>
        <v>4644.0333333333338</v>
      </c>
      <c r="S22" s="5">
        <f t="shared" ref="L22:U22" si="17">(S10+S11+S12+S13+S14+S15+S16+S17+S18+S19+S20+S21)/12</f>
        <v>1061.8688333333332</v>
      </c>
      <c r="T22" s="5">
        <f t="shared" si="17"/>
        <v>3582.1645000000003</v>
      </c>
      <c r="U22" s="5">
        <f t="shared" si="17"/>
        <v>2686.6233750000001</v>
      </c>
    </row>
    <row r="24" spans="1:21" ht="42" customHeight="1" x14ac:dyDescent="0.25">
      <c r="A24" s="9" t="s">
        <v>14</v>
      </c>
      <c r="B24" s="8" t="s">
        <v>24</v>
      </c>
      <c r="C24" s="21" t="s">
        <v>20</v>
      </c>
      <c r="D24" s="21"/>
      <c r="E24" s="21"/>
      <c r="F24" s="22"/>
    </row>
    <row r="25" spans="1:21" x14ac:dyDescent="0.25">
      <c r="A25" s="3"/>
      <c r="B25" s="18"/>
      <c r="D25" s="3" t="s">
        <v>16</v>
      </c>
      <c r="E25" s="3" t="s">
        <v>17</v>
      </c>
      <c r="Q25" s="11"/>
      <c r="U25" s="11">
        <f>SUM(U10:U21)</f>
        <v>32239.480500000001</v>
      </c>
    </row>
    <row r="26" spans="1:21" x14ac:dyDescent="0.25">
      <c r="A26" t="s">
        <v>2</v>
      </c>
      <c r="B26" s="18">
        <v>0</v>
      </c>
      <c r="D26" s="11">
        <f>SUM(F10:F21)</f>
        <v>35828.831250000003</v>
      </c>
      <c r="E26" s="11">
        <f>SUM(G10:G21)</f>
        <v>40742.230500000005</v>
      </c>
      <c r="H26" s="11"/>
      <c r="I26" s="11"/>
      <c r="J26" s="11"/>
      <c r="K26" s="11"/>
      <c r="L26" s="11"/>
      <c r="M26" s="11"/>
      <c r="N26" s="18"/>
    </row>
    <row r="27" spans="1:21" ht="15" customHeight="1" x14ac:dyDescent="0.25">
      <c r="A27" t="s">
        <v>3</v>
      </c>
      <c r="B27" s="18">
        <v>0</v>
      </c>
      <c r="N27" s="18"/>
    </row>
    <row r="28" spans="1:21" ht="15" customHeight="1" x14ac:dyDescent="0.25">
      <c r="A28" t="s">
        <v>4</v>
      </c>
      <c r="B28" s="18">
        <v>0</v>
      </c>
      <c r="C28" s="21" t="s">
        <v>21</v>
      </c>
      <c r="D28" s="21"/>
      <c r="E28" s="21"/>
      <c r="F28" s="23"/>
      <c r="N28" s="18"/>
    </row>
    <row r="29" spans="1:21" ht="15" customHeight="1" x14ac:dyDescent="0.25">
      <c r="A29" t="s">
        <v>5</v>
      </c>
      <c r="B29" s="18">
        <v>0</v>
      </c>
      <c r="C29" s="23"/>
      <c r="D29" s="23"/>
      <c r="E29" s="23"/>
      <c r="F29" s="23"/>
      <c r="N29" s="18"/>
    </row>
    <row r="30" spans="1:21" ht="15" customHeight="1" x14ac:dyDescent="0.25">
      <c r="A30" t="s">
        <v>6</v>
      </c>
      <c r="B30" s="18">
        <v>8</v>
      </c>
      <c r="C30" s="23"/>
      <c r="D30" s="23"/>
      <c r="E30" s="23"/>
      <c r="F30" s="23"/>
      <c r="N30" s="18"/>
    </row>
    <row r="31" spans="1:21" ht="15" customHeight="1" x14ac:dyDescent="0.25">
      <c r="A31" t="s">
        <v>7</v>
      </c>
      <c r="B31" s="18">
        <v>5</v>
      </c>
      <c r="D31" s="3" t="s">
        <v>16</v>
      </c>
      <c r="E31" s="3" t="s">
        <v>17</v>
      </c>
      <c r="N31" s="18"/>
    </row>
    <row r="32" spans="1:21" ht="15" customHeight="1" x14ac:dyDescent="0.25">
      <c r="A32" t="s">
        <v>8</v>
      </c>
      <c r="B32" s="18">
        <v>4</v>
      </c>
      <c r="D32" s="11">
        <f>SUM(Q10:Q21)</f>
        <v>28283.831249999999</v>
      </c>
      <c r="E32" s="11">
        <f>SUM(U10:U21)</f>
        <v>32239.480500000001</v>
      </c>
      <c r="N32" s="18"/>
    </row>
    <row r="33" spans="1:14" ht="15" customHeight="1" x14ac:dyDescent="0.25">
      <c r="A33" t="s">
        <v>9</v>
      </c>
      <c r="B33" s="18">
        <v>8</v>
      </c>
      <c r="N33" s="18"/>
    </row>
    <row r="34" spans="1:14" ht="15" customHeight="1" x14ac:dyDescent="0.25">
      <c r="A34" t="s">
        <v>10</v>
      </c>
      <c r="B34" s="18">
        <v>9</v>
      </c>
      <c r="C34" s="21" t="s">
        <v>22</v>
      </c>
      <c r="D34" s="21"/>
      <c r="E34" s="21"/>
      <c r="F34" s="23"/>
      <c r="N34" s="18"/>
    </row>
    <row r="35" spans="1:14" ht="15" customHeight="1" x14ac:dyDescent="0.25">
      <c r="A35" t="s">
        <v>11</v>
      </c>
      <c r="B35" s="18">
        <v>11</v>
      </c>
      <c r="C35" s="21"/>
      <c r="D35" s="21"/>
      <c r="E35" s="21"/>
      <c r="F35" s="23"/>
      <c r="N35" s="18"/>
    </row>
    <row r="36" spans="1:14" ht="15" customHeight="1" x14ac:dyDescent="0.25">
      <c r="A36" t="s">
        <v>12</v>
      </c>
      <c r="B36" s="18">
        <v>3</v>
      </c>
      <c r="D36" s="3" t="s">
        <v>16</v>
      </c>
      <c r="E36" s="3" t="s">
        <v>17</v>
      </c>
      <c r="N36" s="18"/>
    </row>
    <row r="37" spans="1:14" ht="15" customHeight="1" x14ac:dyDescent="0.25">
      <c r="A37" t="s">
        <v>13</v>
      </c>
      <c r="B37" s="18">
        <v>0</v>
      </c>
      <c r="D37" s="26">
        <f>D32-D26</f>
        <v>-7545.0000000000036</v>
      </c>
      <c r="E37" s="26">
        <f>E32-E26</f>
        <v>-8502.7500000000036</v>
      </c>
      <c r="N37" s="18"/>
    </row>
    <row r="38" spans="1:14" x14ac:dyDescent="0.25">
      <c r="A38" s="7" t="s">
        <v>23</v>
      </c>
      <c r="B38" s="19">
        <f>(B26+B27+B28+B29+B30+B31+B32+B33+B34+B35+B36+B37)</f>
        <v>48</v>
      </c>
    </row>
  </sheetData>
  <mergeCells count="6">
    <mergeCell ref="Q8:R8"/>
    <mergeCell ref="F8:G8"/>
    <mergeCell ref="D8:E8"/>
    <mergeCell ref="C24:F24"/>
    <mergeCell ref="C28:F30"/>
    <mergeCell ref="C34:F35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pobytów</vt:lpstr>
      <vt:lpstr>'Plan pobytów'!Obszar_wydruku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2023-09-11T19:19:07Z</cp:lastPrinted>
  <dcterms:created xsi:type="dcterms:W3CDTF">2023-08-30T11:40:41Z</dcterms:created>
  <dcterms:modified xsi:type="dcterms:W3CDTF">2023-09-11T19:19:20Z</dcterms:modified>
</cp:coreProperties>
</file>